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/>
  </bookViews>
  <sheets>
    <sheet name="Foglio1" sheetId="1" r:id="rId1"/>
    <sheet name="Foglio2" sheetId="2" r:id="rId2"/>
  </sheets>
  <calcPr calcId="125725"/>
  <fileRecoveryPr repairLoad="1"/>
</workbook>
</file>

<file path=xl/calcChain.xml><?xml version="1.0" encoding="utf-8"?>
<calcChain xmlns="http://schemas.openxmlformats.org/spreadsheetml/2006/main">
  <c r="B30" i="1"/>
  <c r="B7"/>
  <c r="B12"/>
  <c r="B24" l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21" l="1"/>
  <c r="B49"/>
  <c r="B50"/>
  <c r="B26"/>
  <c r="B34" s="1"/>
  <c r="E9"/>
  <c r="E10" s="1"/>
  <c r="E11" s="1"/>
  <c r="B27"/>
  <c r="B35" l="1"/>
  <c r="B36" s="1"/>
  <c r="B70" s="1"/>
  <c r="B72" s="1"/>
  <c r="B53"/>
  <c r="B56" s="1"/>
  <c r="B55"/>
  <c r="B54"/>
  <c r="B37" l="1"/>
  <c r="B68"/>
  <c r="B74" s="1"/>
  <c r="B57"/>
  <c r="B58" s="1"/>
  <c r="B80"/>
  <c r="D80" s="1"/>
  <c r="B39"/>
  <c r="B40" s="1"/>
  <c r="B71" l="1"/>
  <c r="B69"/>
  <c r="B83"/>
  <c r="B77" l="1"/>
  <c r="B73"/>
</calcChain>
</file>

<file path=xl/sharedStrings.xml><?xml version="1.0" encoding="utf-8"?>
<sst xmlns="http://schemas.openxmlformats.org/spreadsheetml/2006/main" count="154" uniqueCount="113">
  <si>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</si>
  <si>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</si>
  <si>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</si>
  <si>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</si>
  <si>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</si>
  <si>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</si>
  <si>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</si>
  <si>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</si>
  <si>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</si>
  <si>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</si>
  <si>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</si>
  <si>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</si>
  <si>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</si>
  <si>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</si>
  <si>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KJ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</si>
  <si>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</si>
  <si>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</si>
  <si>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</si>
  <si>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</si>
  <si>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</si>
  <si>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</si>
  <si>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</si>
  <si>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</si>
  <si>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</si>
  <si>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</si>
  <si>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</si>
  <si>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</si>
  <si>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</si>
  <si>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</si>
  <si>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</si>
  <si>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</si>
  <si>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</si>
  <si>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</si>
  <si>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</si>
  <si>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</si>
  <si>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Kj/kg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</si>
  <si>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</si>
  <si>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</si>
  <si>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</si>
  <si>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</si>
  <si>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</si>
  <si>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</si>
  <si>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</si>
  <si>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</si>
  <si>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</si>
  <si>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</si>
  <si>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</si>
  <si>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</si>
  <si>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</si>
  <si>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</si>
  <si>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</si>
  <si>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</si>
  <si>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</si>
  <si>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</si>
  <si>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</si>
  <si>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</si>
  <si>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</si>
  <si>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</si>
  <si>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</si>
  <si>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</si>
  <si>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</si>
  <si>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</si>
  <si>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Punto di miscelazione fra aria rinnovo E e aria ricircolo A</t>
  </si>
  <si>
    <t>T uscita dalla batteria fredda (dal diagramma)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</si>
  <si>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</si>
  <si>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</si>
  <si>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</si>
  <si>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</si>
  <si>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</si>
  <si>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</si>
  <si>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t>kJ</t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</si>
  <si>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</si>
  <si>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</si>
  <si>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</si>
  <si>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</si>
  <si>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</si>
  <si>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</si>
  <si>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KJ   dalla  h = 1,006*T+w*(2501+1,9*T)     [Kj]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</si>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</sst>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44963</xdr:colOff>
      <xdr:row>83</xdr:row>
      <xdr:rowOff>142240</xdr:rowOff>
    </xdr:from>
    <xdr:to>
      <xdr:col>6</xdr:col>
      <xdr:colOff>78854</xdr:colOff>
      <xdr:row>97</xdr:row>
      <xdr:rowOff>172720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63" y="15234920"/>
          <a:ext cx="4712571" cy="2590800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29</xdr:col>
      <xdr:colOff>455396</xdr:colOff>
      <xdr:row>46</xdr:row>
      <xdr:rowOff>68580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0"/>
          <a:ext cx="18088076" cy="848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zoomScale="150" zoomScaleNormal="150" workbookViewId="0">
      <selection activeCell="K3" sqref="K3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111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23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26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60</v>
      </c>
      <c r="E5" s="17">
        <v>7</v>
      </c>
      <c r="F5" s="2" t="s">
        <v>31</v>
      </c>
      <c r="G5" s="2">
        <f>E5*3.6</f>
        <v>25.2</v>
      </c>
      <c r="H5" s="2" t="s">
        <v>32</v>
      </c>
    </row>
    <row r="6" spans="1:8">
      <c r="A6" s="2" t="s">
        <v>91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99</v>
      </c>
      <c r="B7" s="11">
        <f>0.0496965*B5^3+0.979515*B5^2+46.9035*B5+609.484</f>
        <v>4741.874272</v>
      </c>
      <c r="C7" s="2" t="s">
        <v>20</v>
      </c>
      <c r="D7" s="12" t="s">
        <v>107</v>
      </c>
      <c r="E7" s="15"/>
      <c r="F7" s="15"/>
      <c r="G7" s="2"/>
      <c r="H7" s="2"/>
    </row>
    <row r="8" spans="1:8">
      <c r="A8" s="2" t="s">
        <v>56</v>
      </c>
      <c r="B8" s="18">
        <f>0.622*B6/100*B7/(101325-B6/100*B7)</f>
        <v>1.7969838715383976E-2</v>
      </c>
      <c r="C8" s="2" t="s">
        <v>17</v>
      </c>
      <c r="D8" s="2" t="s">
        <v>24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57</v>
      </c>
      <c r="B9" s="7">
        <f>1.006*B5+B8*(2501+1.805*B5)</f>
        <v>78.172504511375905</v>
      </c>
      <c r="C9" s="2" t="s">
        <v>14</v>
      </c>
      <c r="D9" s="2" t="s">
        <v>25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94</v>
      </c>
      <c r="E10" s="8">
        <f>E9/B33</f>
        <v>9.8685501275259935E-4</v>
      </c>
      <c r="G10" s="15" t="s">
        <v>28</v>
      </c>
    </row>
    <row r="11" spans="1:8">
      <c r="A11" s="2" t="s">
        <v>66</v>
      </c>
      <c r="B11" s="17">
        <v>10000</v>
      </c>
      <c r="C11" s="2" t="s">
        <v>3</v>
      </c>
      <c r="D11" s="2" t="s">
        <v>92</v>
      </c>
      <c r="E11" s="28">
        <f>B20-E10</f>
        <v>8.9000031318268377E-3</v>
      </c>
      <c r="F11" s="2"/>
      <c r="G11" s="15" t="s">
        <v>93</v>
      </c>
      <c r="H11" s="2"/>
    </row>
    <row r="12" spans="1:8">
      <c r="A12" s="2" t="s">
        <v>67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22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21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90</v>
      </c>
      <c r="B18" s="17">
        <v>50</v>
      </c>
      <c r="C18" s="2" t="s">
        <v>2</v>
      </c>
      <c r="D18" s="12" t="s">
        <v>82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95</v>
      </c>
      <c r="D19" s="12" t="s">
        <v>39</v>
      </c>
      <c r="E19" s="2"/>
      <c r="F19" s="2"/>
    </row>
    <row r="20" spans="1:8" ht="14.4" customHeight="1">
      <c r="A20" s="2" t="s">
        <v>19</v>
      </c>
      <c r="B20" s="9">
        <f>0.622*B18/100*B19/(101325-B18/100*B19)</f>
        <v>9.8868581445794371E-3</v>
      </c>
      <c r="C20" s="2" t="s">
        <v>97</v>
      </c>
      <c r="D20" s="12" t="s">
        <v>96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98</v>
      </c>
      <c r="D21" s="12" t="s">
        <v>108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102</v>
      </c>
      <c r="B23" s="2"/>
      <c r="C23" s="2"/>
      <c r="D23" s="2"/>
      <c r="E23" s="2"/>
      <c r="F23" s="2"/>
      <c r="G23" s="2"/>
      <c r="H23" s="2"/>
    </row>
    <row r="24" spans="1:8">
      <c r="A24" s="2" t="s">
        <v>100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101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15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16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103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72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105</v>
      </c>
      <c r="B32" s="6"/>
      <c r="C32" s="2"/>
      <c r="D32" s="2"/>
      <c r="E32" s="2"/>
      <c r="F32" s="2"/>
      <c r="G32" s="2"/>
      <c r="H32" s="2"/>
    </row>
    <row r="33" spans="1:8">
      <c r="A33" s="2" t="s">
        <v>89</v>
      </c>
      <c r="B33" s="6">
        <f>B24/(1006*(B17-B30))</f>
        <v>0.99403578528827041</v>
      </c>
      <c r="C33" s="2" t="s">
        <v>10</v>
      </c>
      <c r="D33" s="12" t="s">
        <v>104</v>
      </c>
      <c r="E33" s="2"/>
      <c r="F33" s="2"/>
      <c r="G33" s="2"/>
      <c r="H33" s="2"/>
    </row>
    <row r="34" spans="1:8">
      <c r="A34" s="2" t="s">
        <v>69</v>
      </c>
      <c r="B34" s="3">
        <f>B26/B33/1000</f>
        <v>12.574999999999999</v>
      </c>
      <c r="C34" s="2" t="s">
        <v>70</v>
      </c>
      <c r="D34" s="12" t="s">
        <v>71</v>
      </c>
      <c r="E34" s="2"/>
      <c r="F34" s="2"/>
      <c r="G34" s="2"/>
      <c r="H34" s="2"/>
    </row>
    <row r="35" spans="1:8">
      <c r="A35" s="2" t="s">
        <v>68</v>
      </c>
      <c r="B35" s="6">
        <f>B21-B34</f>
        <v>37.748176693367313</v>
      </c>
      <c r="C35" s="2" t="s">
        <v>70</v>
      </c>
      <c r="D35" s="2" t="s">
        <v>112</v>
      </c>
      <c r="E35" s="2"/>
      <c r="F35" s="2"/>
      <c r="G35" s="2"/>
      <c r="H35" s="2"/>
    </row>
    <row r="36" spans="1:8">
      <c r="A36" s="2" t="s">
        <v>92</v>
      </c>
      <c r="B36" s="9">
        <f>(B35-1.006*B30)/(2500+1.9*B30)</f>
        <v>8.9611139779977502E-3</v>
      </c>
      <c r="C36" s="2" t="s">
        <v>17</v>
      </c>
      <c r="D36" s="12" t="s">
        <v>96</v>
      </c>
      <c r="E36" s="2"/>
      <c r="F36" s="2"/>
      <c r="G36" s="2"/>
      <c r="H36" s="2"/>
    </row>
    <row r="37" spans="1:8">
      <c r="A37" s="2" t="s">
        <v>68</v>
      </c>
      <c r="B37" s="7">
        <f>(1.006+1.9*B36)*B30+2501*B36</f>
        <v>37.757137807345309</v>
      </c>
      <c r="C37" s="2" t="s">
        <v>18</v>
      </c>
      <c r="D37" s="12" t="s">
        <v>73</v>
      </c>
      <c r="E37" s="2"/>
      <c r="F37" s="2"/>
      <c r="G37" s="2"/>
      <c r="H37" s="2"/>
    </row>
    <row r="38" spans="1:8">
      <c r="A38" s="2" t="s">
        <v>84</v>
      </c>
      <c r="B38" s="11">
        <f>0.0496965*$B$30^3+0.979515*$B$30^2+46.9035*$B$30+609.484</f>
        <v>1701.1530625</v>
      </c>
      <c r="C38" s="2" t="s">
        <v>20</v>
      </c>
      <c r="D38" s="12" t="s">
        <v>39</v>
      </c>
      <c r="E38" s="2"/>
      <c r="F38" s="2"/>
      <c r="G38" s="2"/>
      <c r="H38" s="2"/>
    </row>
    <row r="39" spans="1:8">
      <c r="A39" s="2" t="s">
        <v>110</v>
      </c>
      <c r="B39" s="11">
        <f>101325*B36/(0.622+B36)</f>
        <v>1439.0504481267992</v>
      </c>
      <c r="C39" s="2" t="s">
        <v>109</v>
      </c>
      <c r="D39" s="12" t="s">
        <v>80</v>
      </c>
      <c r="E39" s="2"/>
      <c r="F39" s="2"/>
      <c r="G39" s="2"/>
      <c r="H39" s="2"/>
    </row>
    <row r="40" spans="1:8">
      <c r="A40" s="2" t="s">
        <v>59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29</v>
      </c>
      <c r="B42" s="2"/>
      <c r="C42" s="2"/>
      <c r="D42" s="2"/>
      <c r="E42" s="2"/>
      <c r="F42" s="2"/>
      <c r="G42" s="2"/>
      <c r="H42" s="2"/>
    </row>
    <row r="43" spans="1:8">
      <c r="A43" s="2" t="s">
        <v>30</v>
      </c>
      <c r="B43" s="2">
        <v>7.5</v>
      </c>
      <c r="C43" s="2" t="s">
        <v>31</v>
      </c>
      <c r="D43" s="2">
        <f>B43*3.6</f>
        <v>27</v>
      </c>
      <c r="E43" s="2" t="s">
        <v>32</v>
      </c>
      <c r="F43" s="2">
        <f>1.2*D43</f>
        <v>32.4</v>
      </c>
      <c r="G43" s="2" t="s">
        <v>33</v>
      </c>
      <c r="H43" s="21">
        <f>F43/3600</f>
        <v>8.9999999999999993E-3</v>
      </c>
    </row>
    <row r="44" spans="1:8">
      <c r="A44" s="2" t="s">
        <v>34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74</v>
      </c>
      <c r="B45" s="8">
        <f>B44*H43</f>
        <v>0.22499999999999998</v>
      </c>
      <c r="C45" s="2" t="s">
        <v>75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106</v>
      </c>
      <c r="B47" s="2"/>
      <c r="C47" s="2"/>
      <c r="D47" s="2"/>
      <c r="E47" s="2"/>
      <c r="F47" s="2"/>
      <c r="G47" s="2"/>
      <c r="H47" s="2"/>
    </row>
    <row r="48" spans="1:8">
      <c r="A48" s="2" t="s">
        <v>37</v>
      </c>
      <c r="B48" s="10">
        <f>B33</f>
        <v>0.99403578528827041</v>
      </c>
      <c r="C48" s="2" t="s">
        <v>75</v>
      </c>
      <c r="D48" s="2"/>
      <c r="E48" s="2"/>
      <c r="F48" s="2"/>
      <c r="G48" s="2"/>
      <c r="H48" s="2"/>
    </row>
    <row r="49" spans="1:8">
      <c r="A49" s="2" t="s">
        <v>87</v>
      </c>
      <c r="B49" s="25">
        <f>B48/2</f>
        <v>0.49701789264413521</v>
      </c>
      <c r="C49" s="2" t="s">
        <v>75</v>
      </c>
      <c r="D49" s="2"/>
      <c r="E49" s="2"/>
      <c r="F49" s="2"/>
      <c r="G49" s="2"/>
      <c r="H49" s="2"/>
    </row>
    <row r="50" spans="1:8">
      <c r="A50" s="2" t="s">
        <v>88</v>
      </c>
      <c r="B50" s="25">
        <f>B48/2</f>
        <v>0.49701789264413521</v>
      </c>
      <c r="C50" s="2" t="s">
        <v>86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62</v>
      </c>
      <c r="B52" s="2"/>
      <c r="C52" s="2"/>
      <c r="D52" s="2"/>
      <c r="E52" s="2"/>
      <c r="F52" s="2"/>
      <c r="G52" s="2"/>
      <c r="H52" s="2"/>
    </row>
    <row r="53" spans="1:8">
      <c r="A53" s="2" t="s">
        <v>50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51</v>
      </c>
      <c r="B54" s="14">
        <f>(B9*$B$50+B21*$B$49)/$B$48</f>
        <v>64.24784060237161</v>
      </c>
      <c r="C54" s="2" t="s">
        <v>35</v>
      </c>
      <c r="D54" s="2"/>
      <c r="E54" s="2"/>
      <c r="F54" s="2"/>
      <c r="G54" s="2"/>
      <c r="H54" s="2"/>
    </row>
    <row r="55" spans="1:8">
      <c r="A55" s="2" t="s">
        <v>52</v>
      </c>
      <c r="B55" s="18">
        <f>(B8*$B$50+B20*$B$49)/$B$48</f>
        <v>1.3928348429981705E-2</v>
      </c>
      <c r="C55" s="2" t="s">
        <v>36</v>
      </c>
      <c r="D55" s="2"/>
      <c r="E55" s="2"/>
      <c r="F55" s="2"/>
      <c r="G55" s="2"/>
      <c r="H55" s="2"/>
    </row>
    <row r="56" spans="1:8">
      <c r="A56" s="2" t="s">
        <v>84</v>
      </c>
      <c r="B56" s="11">
        <f>0.0496965*B53^3+0.979515*B53^2+46.9035*B53+609.484</f>
        <v>3892.2752993125</v>
      </c>
      <c r="C56" s="2" t="s">
        <v>20</v>
      </c>
      <c r="D56" s="2"/>
      <c r="E56" s="2"/>
      <c r="F56" s="2"/>
      <c r="G56" s="2"/>
      <c r="H56" s="2"/>
    </row>
    <row r="57" spans="1:8">
      <c r="A57" s="2" t="s">
        <v>85</v>
      </c>
      <c r="B57" s="11">
        <f>101325*B55/(0.622+B55)</f>
        <v>2219.2593051594163</v>
      </c>
      <c r="C57" s="2" t="s">
        <v>20</v>
      </c>
      <c r="D57" s="2"/>
      <c r="E57" s="2"/>
      <c r="F57" s="2"/>
      <c r="G57" s="2"/>
      <c r="H57" s="2"/>
    </row>
    <row r="58" spans="1:8">
      <c r="A58" s="2" t="s">
        <v>27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76</v>
      </c>
      <c r="B60" s="2"/>
      <c r="C60" s="2"/>
      <c r="D60" s="2"/>
      <c r="E60" s="2"/>
      <c r="F60" s="2"/>
      <c r="G60" s="2"/>
      <c r="H60" s="2"/>
    </row>
    <row r="61" spans="1:8">
      <c r="A61" s="2" t="s">
        <v>38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53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83</v>
      </c>
      <c r="B63" s="11">
        <f>0.0496965*B61^3+0.979515*B61^2+46.9035*B61+609.484</f>
        <v>1226.1669999999999</v>
      </c>
      <c r="C63" s="2" t="s">
        <v>20</v>
      </c>
      <c r="D63" s="2"/>
      <c r="E63" s="2"/>
      <c r="F63" s="2"/>
      <c r="G63" s="2"/>
      <c r="H63" s="2"/>
    </row>
    <row r="64" spans="1:8">
      <c r="A64" s="2" t="s">
        <v>54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55</v>
      </c>
      <c r="B65" s="7">
        <f>1.006*B61+B64*(2501+1.805*B61)</f>
        <v>29.253217371472253</v>
      </c>
      <c r="C65" s="2" t="s">
        <v>14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63</v>
      </c>
      <c r="B67" s="2"/>
      <c r="C67" s="2"/>
      <c r="D67" s="2"/>
      <c r="E67" s="2"/>
      <c r="F67" s="2"/>
      <c r="G67" s="2"/>
      <c r="H67" s="2"/>
    </row>
    <row r="68" spans="1:8">
      <c r="A68" s="2" t="s">
        <v>40</v>
      </c>
      <c r="B68" s="17">
        <f>B61+(B36-B64)/((B55-B64)/(B53-B61))</f>
        <v>13.93476153055102</v>
      </c>
      <c r="C68" s="2" t="s">
        <v>6</v>
      </c>
      <c r="D68" t="s">
        <v>64</v>
      </c>
      <c r="E68" s="2"/>
      <c r="F68" s="2"/>
      <c r="G68" s="2"/>
      <c r="H68" s="2"/>
    </row>
    <row r="69" spans="1:8">
      <c r="A69" s="2" t="s">
        <v>43</v>
      </c>
      <c r="B69" s="10">
        <f>(B68-B61)/(B53-B61)</f>
        <v>0.2126898124622173</v>
      </c>
      <c r="C69" s="2"/>
      <c r="D69" t="s">
        <v>65</v>
      </c>
      <c r="E69" s="2"/>
      <c r="F69" s="2"/>
      <c r="G69" s="2"/>
      <c r="H69" s="2"/>
    </row>
    <row r="70" spans="1:8">
      <c r="A70" s="2" t="s">
        <v>81</v>
      </c>
      <c r="B70" s="26">
        <f>B36</f>
        <v>8.9611139779977502E-3</v>
      </c>
      <c r="C70" s="2" t="s">
        <v>36</v>
      </c>
      <c r="D70" s="2"/>
      <c r="E70" s="10"/>
      <c r="F70" s="2"/>
      <c r="G70" s="2"/>
      <c r="H70" s="2"/>
    </row>
    <row r="71" spans="1:8">
      <c r="A71" s="2" t="s">
        <v>78</v>
      </c>
      <c r="B71" s="11">
        <f>0.0496965*B68^3+0.979515*B68^2+46.9035*B68+609.484</f>
        <v>1587.7426356534118</v>
      </c>
      <c r="C71" s="2" t="s">
        <v>20</v>
      </c>
      <c r="D71" s="12" t="s">
        <v>39</v>
      </c>
      <c r="E71" s="2"/>
      <c r="F71" s="2"/>
      <c r="G71" s="2"/>
      <c r="H71" s="2"/>
    </row>
    <row r="72" spans="1:8">
      <c r="A72" s="2" t="s">
        <v>58</v>
      </c>
      <c r="B72" s="11">
        <f>101325*B70/(0.622+B70)</f>
        <v>1439.0504481267992</v>
      </c>
      <c r="C72" s="2" t="s">
        <v>79</v>
      </c>
      <c r="D72" s="12" t="s">
        <v>80</v>
      </c>
      <c r="E72" s="2"/>
      <c r="F72" s="2"/>
      <c r="G72" s="2"/>
      <c r="H72" s="2"/>
    </row>
    <row r="73" spans="1:8">
      <c r="A73" s="2" t="s">
        <v>42</v>
      </c>
      <c r="B73" s="14">
        <f>B72/B71*100</f>
        <v>90.634994350616495</v>
      </c>
      <c r="C73" s="2" t="s">
        <v>2</v>
      </c>
      <c r="D73" s="12" t="s">
        <v>82</v>
      </c>
      <c r="E73" s="2"/>
      <c r="F73" s="2"/>
      <c r="G73" s="2"/>
      <c r="H73" s="2"/>
    </row>
    <row r="74" spans="1:8">
      <c r="A74" s="2" t="s">
        <v>41</v>
      </c>
      <c r="B74" s="7">
        <f>1.006*B68+B70*(2501+1.9*B68)</f>
        <v>36.667371032736526</v>
      </c>
      <c r="C74" s="2" t="s">
        <v>77</v>
      </c>
      <c r="D74" s="2"/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44</v>
      </c>
      <c r="B76" s="2"/>
      <c r="C76" s="2"/>
      <c r="D76" s="2"/>
      <c r="E76" s="2"/>
      <c r="F76" s="2"/>
      <c r="G76" s="2"/>
      <c r="H76" s="2"/>
    </row>
    <row r="77" spans="1:8">
      <c r="A77" s="2" t="s">
        <v>45</v>
      </c>
      <c r="B77" s="14">
        <f>B48*(B54-B74)</f>
        <v>27.415973727271457</v>
      </c>
      <c r="C77" s="2" t="s">
        <v>48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61</v>
      </c>
      <c r="B79" s="2"/>
      <c r="C79" s="2"/>
      <c r="D79" s="2"/>
      <c r="E79" s="2"/>
      <c r="F79" s="2"/>
      <c r="G79" s="6"/>
      <c r="H79" s="2"/>
    </row>
    <row r="80" spans="1:8">
      <c r="A80" s="2" t="s">
        <v>49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33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46</v>
      </c>
      <c r="B82" s="3"/>
      <c r="C82" s="2"/>
      <c r="D82" s="2"/>
      <c r="E82" s="2"/>
      <c r="F82" s="2"/>
      <c r="G82" s="2"/>
      <c r="H82" s="2"/>
    </row>
    <row r="83" spans="1:8">
      <c r="A83" s="2" t="s">
        <v>47</v>
      </c>
      <c r="B83" s="14">
        <f>B48*(B37-B74)</f>
        <v>1.0832671715793076</v>
      </c>
      <c r="C83" s="2" t="s">
        <v>48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AE15" sqref="AE15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2022-11-12T07:16:11Z</dcterms:modified>
</cp:coreProperties>
</file>